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2285" activeTab="0"/>
  </bookViews>
  <sheets>
    <sheet name="Supras lol" sheetId="1" r:id="rId1"/>
  </sheets>
  <definedNames/>
  <calcPr fullCalcOnLoad="1"/>
</workbook>
</file>

<file path=xl/sharedStrings.xml><?xml version="1.0" encoding="utf-8"?>
<sst xmlns="http://schemas.openxmlformats.org/spreadsheetml/2006/main" count="132" uniqueCount="90">
  <si>
    <t>Toyota Tire Size / Final Drive / Speedometer Gear Calculator</t>
  </si>
  <si>
    <t>For 7.5" Toyota differentials</t>
  </si>
  <si>
    <t>Step 1:</t>
  </si>
  <si>
    <t>Enter Original Tire Size</t>
  </si>
  <si>
    <r>
      <t xml:space="preserve">Calculation Data </t>
    </r>
    <r>
      <rPr>
        <b/>
        <i/>
        <sz val="10"/>
        <rFont val="Arial"/>
        <family val="2"/>
      </rPr>
      <t>(don't touch)</t>
    </r>
  </si>
  <si>
    <t>Width</t>
  </si>
  <si>
    <t>Sidewall</t>
  </si>
  <si>
    <t>Diameter</t>
  </si>
  <si>
    <t>Constant Units</t>
  </si>
  <si>
    <t>Numbers for Crunching</t>
  </si>
  <si>
    <t>mm per inch</t>
  </si>
  <si>
    <t>Don't touch this</t>
  </si>
  <si>
    <t>inches per foot</t>
  </si>
  <si>
    <t>Original</t>
  </si>
  <si>
    <t>Step 2:</t>
  </si>
  <si>
    <t>Enter New/Desired Tire Size</t>
  </si>
  <si>
    <t>feet per mile</t>
  </si>
  <si>
    <t>New</t>
  </si>
  <si>
    <t>km per mile</t>
  </si>
  <si>
    <t>minutes per hour</t>
  </si>
  <si>
    <t>low</t>
  </si>
  <si>
    <t>Choose from list</t>
  </si>
  <si>
    <t>high</t>
  </si>
  <si>
    <t>Final Drive Ratios</t>
  </si>
  <si>
    <t>Step 3:</t>
  </si>
  <si>
    <t>Enter your drivetrain information</t>
  </si>
  <si>
    <t>Ratio</t>
  </si>
  <si>
    <t>Ring</t>
  </si>
  <si>
    <t>Pinion</t>
  </si>
  <si>
    <t>Fifth Gear Ratio (W58 = 0.78)</t>
  </si>
  <si>
    <t>Original Final Drive Ratio</t>
  </si>
  <si>
    <t>New Final Drive Ratio</t>
  </si>
  <si>
    <t>Step 4:</t>
  </si>
  <si>
    <t>Relax, go have a drink</t>
  </si>
  <si>
    <t>Step 5:</t>
  </si>
  <si>
    <t>Analysis</t>
  </si>
  <si>
    <t>Final Drive Calculations</t>
  </si>
  <si>
    <t>Original Tire Size / Final Drive</t>
  </si>
  <si>
    <t>New Tire Size / Final Drive</t>
  </si>
  <si>
    <t>Matching Final Drive</t>
  </si>
  <si>
    <t>Ascending</t>
  </si>
  <si>
    <t>Descending</t>
  </si>
  <si>
    <t>Output Shaft Gear</t>
  </si>
  <si>
    <t>Side Gear</t>
  </si>
  <si>
    <t>Tires</t>
  </si>
  <si>
    <t>Tire</t>
  </si>
  <si>
    <t>Overall Diameter</t>
  </si>
  <si>
    <t>inches</t>
  </si>
  <si>
    <t>Overall Circumference</t>
  </si>
  <si>
    <t>Distance per revolution</t>
  </si>
  <si>
    <t>miles</t>
  </si>
  <si>
    <t>Engine/Drivetrain</t>
  </si>
  <si>
    <t>Engine RPM</t>
  </si>
  <si>
    <t>rpm</t>
  </si>
  <si>
    <t>Output Shaft RPM</t>
  </si>
  <si>
    <t>Half Shaft RPM</t>
  </si>
  <si>
    <t>Distance per minute</t>
  </si>
  <si>
    <t>mpm</t>
  </si>
  <si>
    <t>Distance per hour</t>
  </si>
  <si>
    <t>mph</t>
  </si>
  <si>
    <t>kph</t>
  </si>
  <si>
    <t>Speedometer Drive Gear</t>
  </si>
  <si>
    <t>Speedometer Driven Gear</t>
  </si>
  <si>
    <t>Tire RPM per mile</t>
  </si>
  <si>
    <t>Output RPM per mile</t>
  </si>
  <si>
    <t>Perfect Ratio</t>
  </si>
  <si>
    <t>Current Ratio</t>
  </si>
  <si>
    <t>Speedometer Error</t>
  </si>
  <si>
    <t>At 60mph, speedometer reads</t>
  </si>
  <si>
    <t>At 100kph, speedometer reads</t>
  </si>
  <si>
    <t>Step 6:</t>
  </si>
  <si>
    <t>Recommendations</t>
  </si>
  <si>
    <t>Using the available speedometer gear combinations, the following has been selected for your application:</t>
  </si>
  <si>
    <t>Best combination</t>
  </si>
  <si>
    <t>Resultant Speedometer Error</t>
  </si>
  <si>
    <t>tooth</t>
  </si>
  <si>
    <t>Part Numbers for Speedometer Gears</t>
  </si>
  <si>
    <t>33403-29105</t>
  </si>
  <si>
    <t>33481-22020</t>
  </si>
  <si>
    <t>33403-29145</t>
  </si>
  <si>
    <t>33403-19245</t>
  </si>
  <si>
    <t>33403-29125</t>
  </si>
  <si>
    <t>33403-19255</t>
  </si>
  <si>
    <t>33403-29115</t>
  </si>
  <si>
    <t>33403-29135</t>
  </si>
  <si>
    <t>33403-39075</t>
  </si>
  <si>
    <t>33403-19235</t>
  </si>
  <si>
    <t xml:space="preserve">33481-22030 </t>
  </si>
  <si>
    <t>Note: these part numbers are for a kit that includes the gear, a snap ring, and a sleeve. Gears cannot be ordered separately.</t>
  </si>
  <si>
    <t>foreign part no.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</si>
</sst>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2">
    <font>
      <sz val="10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6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right"/>
    </xf>
    <xf numFmtId="164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0" xfId="0" applyFont="1" applyAlignment="1">
      <alignment horizontal="right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2" borderId="0" xfId="0" applyNumberFormat="1" applyFill="1" applyAlignment="1">
      <alignment/>
    </xf>
    <xf numFmtId="164" fontId="0" fillId="2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3" borderId="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0" fillId="0" borderId="0" xfId="0" applyFill="1" applyAlignment="1">
      <alignment/>
    </xf>
    <xf numFmtId="0" fontId="9" fillId="3" borderId="9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3" fillId="7" borderId="14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9" fillId="9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0" fontId="9" fillId="16" borderId="3" xfId="0" applyFont="1" applyFill="1" applyBorder="1" applyAlignment="1">
      <alignment horizontal="left" wrapText="1"/>
    </xf>
    <xf numFmtId="0" fontId="9" fillId="16" borderId="4" xfId="0" applyFont="1" applyFill="1" applyBorder="1" applyAlignment="1">
      <alignment horizontal="left" wrapText="1"/>
    </xf>
    <xf numFmtId="0" fontId="9" fillId="16" borderId="5" xfId="0" applyFont="1" applyFill="1" applyBorder="1" applyAlignment="1">
      <alignment horizontal="left" wrapText="1"/>
    </xf>
    <xf numFmtId="0" fontId="9" fillId="16" borderId="8" xfId="0" applyFont="1" applyFill="1" applyBorder="1" applyAlignment="1">
      <alignment horizontal="left" wrapText="1"/>
    </xf>
    <xf numFmtId="0" fontId="9" fillId="16" borderId="9" xfId="0" applyFont="1" applyFill="1" applyBorder="1" applyAlignment="1">
      <alignment horizontal="left" wrapText="1"/>
    </xf>
    <xf numFmtId="0" fontId="9" fillId="16" borderId="7" xfId="0" applyFont="1" applyFill="1" applyBorder="1" applyAlignment="1">
      <alignment horizontal="left"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11</xdr:row>
      <xdr:rowOff>85725</xdr:rowOff>
    </xdr:from>
    <xdr:to>
      <xdr:col>5</xdr:col>
      <xdr:colOff>0</xdr:colOff>
      <xdr:row>16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2505075" y="2038350"/>
          <a:ext cx="5429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85725</xdr:rowOff>
    </xdr:from>
    <xdr:to>
      <xdr:col>5</xdr:col>
      <xdr:colOff>0</xdr:colOff>
      <xdr:row>17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2476500" y="2038350"/>
          <a:ext cx="571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showGridLines="0" tabSelected="1" workbookViewId="0" topLeftCell="A1">
      <selection activeCell="K57" sqref="K57"/>
    </sheetView>
  </sheetViews>
  <sheetFormatPr defaultColWidth="9.140625" defaultRowHeight="12.75"/>
  <cols>
    <col min="10" max="10" width="9.00390625" style="0" customWidth="1"/>
  </cols>
  <sheetData>
    <row r="1" ht="20.25">
      <c r="A1" s="1" t="s">
        <v>0</v>
      </c>
    </row>
    <row r="2" ht="18.75">
      <c r="A2" s="2" t="s">
        <v>1</v>
      </c>
    </row>
    <row r="4" spans="1:20" ht="12.75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5"/>
      <c r="K4" s="5"/>
      <c r="M4" s="4" t="s">
        <v>4</v>
      </c>
      <c r="N4" s="5"/>
      <c r="O4" s="5"/>
      <c r="P4" s="5"/>
      <c r="Q4" s="5"/>
      <c r="R4" s="5"/>
      <c r="S4" s="5"/>
      <c r="T4" s="5"/>
    </row>
    <row r="5" ht="12.75">
      <c r="A5" s="6"/>
    </row>
    <row r="6" spans="1:19" ht="12.75">
      <c r="A6" s="6"/>
      <c r="B6" s="7" t="s">
        <v>5</v>
      </c>
      <c r="C6" s="8" t="s">
        <v>6</v>
      </c>
      <c r="D6" s="8" t="s">
        <v>7</v>
      </c>
      <c r="M6" s="88" t="s">
        <v>8</v>
      </c>
      <c r="N6" s="89"/>
      <c r="O6" s="109"/>
      <c r="Q6" s="9" t="s">
        <v>9</v>
      </c>
      <c r="R6" s="10"/>
      <c r="S6" s="11"/>
    </row>
    <row r="7" spans="1:19" ht="12.75">
      <c r="A7" s="6"/>
      <c r="B7" s="12">
        <v>225</v>
      </c>
      <c r="C7" s="13">
        <v>60</v>
      </c>
      <c r="D7" s="13">
        <v>14</v>
      </c>
      <c r="M7" s="14"/>
      <c r="N7" s="15" t="s">
        <v>10</v>
      </c>
      <c r="O7" s="16">
        <v>25.4</v>
      </c>
      <c r="Q7" s="17" t="s">
        <v>11</v>
      </c>
      <c r="R7" s="18"/>
      <c r="S7" s="19"/>
    </row>
    <row r="8" spans="1:19" ht="12.75">
      <c r="A8" s="6"/>
      <c r="M8" s="20"/>
      <c r="N8" s="21" t="s">
        <v>12</v>
      </c>
      <c r="O8" s="22">
        <v>12</v>
      </c>
      <c r="Q8" s="23" t="s">
        <v>13</v>
      </c>
      <c r="R8" s="24">
        <f>IF(D17=F13,M15,IF(D17=F14,M16,IF(D17=F15,M17,IF(D17=F16,M18,IF(D17=F17,M19,IF(D17=F18,M20))))))</f>
        <v>4.3</v>
      </c>
      <c r="S8" s="25"/>
    </row>
    <row r="9" spans="1:19" ht="12.75">
      <c r="A9" s="3" t="s">
        <v>14</v>
      </c>
      <c r="B9" s="4" t="s">
        <v>15</v>
      </c>
      <c r="C9" s="5"/>
      <c r="D9" s="5"/>
      <c r="E9" s="5"/>
      <c r="F9" s="5"/>
      <c r="G9" s="5"/>
      <c r="H9" s="5"/>
      <c r="I9" s="5"/>
      <c r="J9" s="5"/>
      <c r="K9" s="5"/>
      <c r="M9" s="20"/>
      <c r="N9" s="21" t="s">
        <v>16</v>
      </c>
      <c r="O9" s="22">
        <v>5280</v>
      </c>
      <c r="Q9" s="26" t="s">
        <v>17</v>
      </c>
      <c r="R9" s="27">
        <f>IF(D18=F13,M15,IF(D18=F14,M16,IF(D18=F15,M17,IF(D18=F16,M18,IF(D18=F17,M19,IF(D18=F18,M20))))))</f>
        <v>3.727272727272727</v>
      </c>
      <c r="S9" s="25"/>
    </row>
    <row r="10" spans="1:19" ht="12.75">
      <c r="A10" s="6"/>
      <c r="M10" s="20"/>
      <c r="N10" s="21" t="s">
        <v>18</v>
      </c>
      <c r="O10" s="28">
        <v>1.609344</v>
      </c>
      <c r="Q10" s="29"/>
      <c r="R10" s="29"/>
      <c r="S10" s="25"/>
    </row>
    <row r="11" spans="1:19" ht="12.75">
      <c r="A11" s="6"/>
      <c r="B11" s="7" t="s">
        <v>5</v>
      </c>
      <c r="C11" s="8" t="s">
        <v>6</v>
      </c>
      <c r="D11" s="8" t="s">
        <v>7</v>
      </c>
      <c r="M11" s="30"/>
      <c r="N11" s="31" t="s">
        <v>19</v>
      </c>
      <c r="O11" s="32">
        <v>60</v>
      </c>
      <c r="Q11" s="26" t="s">
        <v>20</v>
      </c>
      <c r="R11" s="33">
        <f>MATCH(J42,O26:O37,1)</f>
        <v>5</v>
      </c>
      <c r="S11" s="28">
        <f>VLOOKUP(R11,M26:T37,3)</f>
        <v>3</v>
      </c>
    </row>
    <row r="12" spans="1:19" ht="12.75">
      <c r="A12" s="6"/>
      <c r="B12" s="34">
        <v>225</v>
      </c>
      <c r="C12" s="35">
        <v>60</v>
      </c>
      <c r="D12" s="35">
        <v>14</v>
      </c>
      <c r="F12" s="110" t="s">
        <v>21</v>
      </c>
      <c r="G12" s="111"/>
      <c r="Q12" s="26" t="s">
        <v>22</v>
      </c>
      <c r="R12" s="36">
        <f>MATCH(J42,T26:T37,-1)</f>
        <v>7</v>
      </c>
      <c r="S12" s="28">
        <f>VLOOKUP(R12,M26:T37,8)</f>
        <v>3.090909090909091</v>
      </c>
    </row>
    <row r="13" spans="1:19" ht="12.75">
      <c r="A13" s="6"/>
      <c r="F13" s="112">
        <v>3.42</v>
      </c>
      <c r="G13" s="103"/>
      <c r="M13" s="113" t="s">
        <v>23</v>
      </c>
      <c r="N13" s="114"/>
      <c r="O13" s="115"/>
      <c r="Q13" s="29"/>
      <c r="R13" s="29"/>
      <c r="S13" s="25"/>
    </row>
    <row r="14" spans="1:19" ht="12.75">
      <c r="A14" s="3" t="s">
        <v>24</v>
      </c>
      <c r="B14" s="4" t="s">
        <v>25</v>
      </c>
      <c r="C14" s="5"/>
      <c r="D14" s="5"/>
      <c r="E14" s="5"/>
      <c r="F14" s="116">
        <v>3.58</v>
      </c>
      <c r="G14" s="117"/>
      <c r="H14" s="5"/>
      <c r="I14" s="5"/>
      <c r="J14" s="5"/>
      <c r="K14" s="5"/>
      <c r="M14" s="37" t="s">
        <v>26</v>
      </c>
      <c r="N14" s="7" t="s">
        <v>27</v>
      </c>
      <c r="O14" s="38" t="s">
        <v>28</v>
      </c>
      <c r="Q14" s="26" t="s">
        <v>20</v>
      </c>
      <c r="R14" s="27">
        <f>ABS(S11-J42)</f>
        <v>0.05429586541754006</v>
      </c>
      <c r="S14" s="25"/>
    </row>
    <row r="15" spans="6:19" ht="12.75">
      <c r="F15" s="116">
        <v>3.73</v>
      </c>
      <c r="G15" s="117"/>
      <c r="M15" s="39">
        <f aca="true" t="shared" si="0" ref="M15:M20">N15/O15</f>
        <v>3.4166666666666665</v>
      </c>
      <c r="N15" s="33">
        <v>41</v>
      </c>
      <c r="O15" s="40">
        <v>12</v>
      </c>
      <c r="Q15" s="41" t="s">
        <v>22</v>
      </c>
      <c r="R15" s="42">
        <f>ABS(S12-J42)</f>
        <v>0.03661322549155077</v>
      </c>
      <c r="S15" s="43"/>
    </row>
    <row r="16" spans="3:15" ht="12.75">
      <c r="C16" s="44" t="s">
        <v>29</v>
      </c>
      <c r="D16" s="45">
        <v>0.78</v>
      </c>
      <c r="F16" s="118">
        <v>3.9</v>
      </c>
      <c r="G16" s="119"/>
      <c r="M16" s="39">
        <f t="shared" si="0"/>
        <v>3.5833333333333335</v>
      </c>
      <c r="N16" s="33">
        <v>43</v>
      </c>
      <c r="O16" s="40">
        <v>12</v>
      </c>
    </row>
    <row r="17" spans="3:15" ht="12.75">
      <c r="C17" s="44" t="s">
        <v>30</v>
      </c>
      <c r="D17" s="46">
        <v>4.3</v>
      </c>
      <c r="F17" s="118">
        <v>4.1</v>
      </c>
      <c r="G17" s="119"/>
      <c r="M17" s="39">
        <f t="shared" si="0"/>
        <v>3.727272727272727</v>
      </c>
      <c r="N17" s="33">
        <v>41</v>
      </c>
      <c r="O17" s="40">
        <v>11</v>
      </c>
    </row>
    <row r="18" spans="3:15" ht="12.75">
      <c r="C18" s="44" t="s">
        <v>31</v>
      </c>
      <c r="D18" s="12">
        <v>3.73</v>
      </c>
      <c r="F18" s="120">
        <v>4.3</v>
      </c>
      <c r="G18" s="121"/>
      <c r="M18" s="39">
        <f t="shared" si="0"/>
        <v>3.909090909090909</v>
      </c>
      <c r="N18" s="33">
        <v>43</v>
      </c>
      <c r="O18" s="40">
        <v>11</v>
      </c>
    </row>
    <row r="19" spans="13:15" ht="12.75">
      <c r="M19" s="39">
        <f t="shared" si="0"/>
        <v>4.1</v>
      </c>
      <c r="N19" s="33">
        <v>41</v>
      </c>
      <c r="O19" s="40">
        <v>10</v>
      </c>
    </row>
    <row r="20" spans="1:15" ht="12.75">
      <c r="A20" s="3" t="s">
        <v>32</v>
      </c>
      <c r="B20" s="4" t="s">
        <v>33</v>
      </c>
      <c r="C20" s="5"/>
      <c r="D20" s="5"/>
      <c r="E20" s="5"/>
      <c r="F20" s="5"/>
      <c r="G20" s="5"/>
      <c r="H20" s="5"/>
      <c r="I20" s="48"/>
      <c r="J20" s="5"/>
      <c r="K20" s="5"/>
      <c r="M20" s="49">
        <f t="shared" si="0"/>
        <v>4.3</v>
      </c>
      <c r="N20" s="50">
        <v>43</v>
      </c>
      <c r="O20" s="51">
        <v>10</v>
      </c>
    </row>
    <row r="21" spans="1:2" ht="12.75">
      <c r="A21" s="52"/>
      <c r="B21" s="53"/>
    </row>
    <row r="22" spans="1:20" ht="12.75">
      <c r="A22" s="3" t="s">
        <v>34</v>
      </c>
      <c r="B22" s="4" t="s">
        <v>35</v>
      </c>
      <c r="C22" s="5"/>
      <c r="D22" s="5"/>
      <c r="E22" s="5"/>
      <c r="F22" s="5"/>
      <c r="G22" s="5"/>
      <c r="H22" s="5"/>
      <c r="I22" s="5"/>
      <c r="J22" s="5"/>
      <c r="K22" s="5"/>
      <c r="M22" s="9" t="s">
        <v>36</v>
      </c>
      <c r="N22" s="54"/>
      <c r="O22" s="54"/>
      <c r="P22" s="54"/>
      <c r="Q22" s="54"/>
      <c r="R22" s="54"/>
      <c r="S22" s="54"/>
      <c r="T22" s="55"/>
    </row>
    <row r="23" spans="7:20" ht="12.75">
      <c r="G23" s="56"/>
      <c r="M23" s="17" t="s">
        <v>11</v>
      </c>
      <c r="N23" s="57"/>
      <c r="O23" s="57"/>
      <c r="P23" s="57"/>
      <c r="Q23" s="57"/>
      <c r="R23" s="57"/>
      <c r="S23" s="57"/>
      <c r="T23" s="58"/>
    </row>
    <row r="24" spans="2:20" ht="12.75">
      <c r="B24" s="53" t="s">
        <v>37</v>
      </c>
      <c r="G24" s="53" t="s">
        <v>38</v>
      </c>
      <c r="M24" s="59"/>
      <c r="N24" s="122" t="s">
        <v>39</v>
      </c>
      <c r="O24" s="124" t="s">
        <v>40</v>
      </c>
      <c r="P24" s="125"/>
      <c r="Q24" s="126"/>
      <c r="R24" s="127" t="s">
        <v>41</v>
      </c>
      <c r="S24" s="128"/>
      <c r="T24" s="129"/>
    </row>
    <row r="25" spans="8:20" ht="12.75">
      <c r="H25" s="56"/>
      <c r="M25" s="29"/>
      <c r="N25" s="123"/>
      <c r="O25" s="60" t="s">
        <v>26</v>
      </c>
      <c r="P25" s="61" t="s">
        <v>42</v>
      </c>
      <c r="Q25" s="62" t="s">
        <v>43</v>
      </c>
      <c r="R25" s="63" t="s">
        <v>42</v>
      </c>
      <c r="S25" s="61" t="s">
        <v>43</v>
      </c>
      <c r="T25" s="62" t="s">
        <v>26</v>
      </c>
    </row>
    <row r="26" spans="2:20" ht="12.75">
      <c r="B26" s="130" t="s">
        <v>44</v>
      </c>
      <c r="C26" s="131"/>
      <c r="D26" s="131"/>
      <c r="E26" s="132"/>
      <c r="G26" s="133" t="s">
        <v>45</v>
      </c>
      <c r="H26" s="134"/>
      <c r="I26" s="134"/>
      <c r="J26" s="134"/>
      <c r="K26" s="135"/>
      <c r="M26" s="33">
        <v>1</v>
      </c>
      <c r="N26" s="64"/>
      <c r="O26" s="65">
        <f aca="true" t="shared" si="1" ref="O26:O37">Q26/P26</f>
        <v>2.727272727272727</v>
      </c>
      <c r="P26" s="33">
        <v>11</v>
      </c>
      <c r="Q26" s="22">
        <v>30</v>
      </c>
      <c r="R26" s="66">
        <v>10</v>
      </c>
      <c r="S26" s="33">
        <v>35</v>
      </c>
      <c r="T26" s="28">
        <f aca="true" t="shared" si="2" ref="T26:T37">S26/R26</f>
        <v>3.5</v>
      </c>
    </row>
    <row r="27" spans="2:20" ht="12.75">
      <c r="B27" s="20"/>
      <c r="C27" s="67" t="s">
        <v>46</v>
      </c>
      <c r="D27" s="68">
        <f>((B7/O7)*(C7/100))*2+D7</f>
        <v>24.62992125984252</v>
      </c>
      <c r="E27" s="25" t="s">
        <v>47</v>
      </c>
      <c r="G27" s="20"/>
      <c r="H27" s="69"/>
      <c r="I27" s="67" t="s">
        <v>46</v>
      </c>
      <c r="J27" s="68">
        <f>((B12/O7)*(C12/100))*2+D12</f>
        <v>24.62992125984252</v>
      </c>
      <c r="K27" s="25" t="s">
        <v>47</v>
      </c>
      <c r="M27" s="33">
        <v>2</v>
      </c>
      <c r="N27" s="28">
        <f>M15</f>
        <v>3.4166666666666665</v>
      </c>
      <c r="O27" s="65">
        <f t="shared" si="1"/>
        <v>2.8181818181818183</v>
      </c>
      <c r="P27" s="33">
        <v>11</v>
      </c>
      <c r="Q27" s="22">
        <v>31</v>
      </c>
      <c r="R27" s="66">
        <v>10</v>
      </c>
      <c r="S27" s="33">
        <v>34</v>
      </c>
      <c r="T27" s="28">
        <f t="shared" si="2"/>
        <v>3.4</v>
      </c>
    </row>
    <row r="28" spans="2:20" ht="12.75">
      <c r="B28" s="20"/>
      <c r="C28" s="70" t="s">
        <v>48</v>
      </c>
      <c r="D28" s="68">
        <f>PI()*D27</f>
        <v>77.37717968841632</v>
      </c>
      <c r="E28" s="25" t="s">
        <v>47</v>
      </c>
      <c r="G28" s="20"/>
      <c r="H28" s="69"/>
      <c r="I28" s="70" t="s">
        <v>48</v>
      </c>
      <c r="J28" s="68">
        <f>PI()*J27</f>
        <v>77.37717968841632</v>
      </c>
      <c r="K28" s="25" t="s">
        <v>47</v>
      </c>
      <c r="M28" s="33">
        <v>3</v>
      </c>
      <c r="N28" s="28">
        <f>M16</f>
        <v>3.5833333333333335</v>
      </c>
      <c r="O28" s="65">
        <f t="shared" si="1"/>
        <v>2.909090909090909</v>
      </c>
      <c r="P28" s="33">
        <v>11</v>
      </c>
      <c r="Q28" s="22">
        <v>32</v>
      </c>
      <c r="R28" s="66">
        <v>10</v>
      </c>
      <c r="S28" s="33">
        <v>33</v>
      </c>
      <c r="T28" s="28">
        <f t="shared" si="2"/>
        <v>3.3</v>
      </c>
    </row>
    <row r="29" spans="2:20" ht="12.75">
      <c r="B29" s="30"/>
      <c r="C29" s="71" t="s">
        <v>49</v>
      </c>
      <c r="D29" s="72">
        <f>(D28/O8)/O9</f>
        <v>0.0012212307400318234</v>
      </c>
      <c r="E29" s="43" t="s">
        <v>50</v>
      </c>
      <c r="G29" s="30"/>
      <c r="H29" s="73"/>
      <c r="I29" s="71" t="s">
        <v>49</v>
      </c>
      <c r="J29" s="72">
        <f>(J28/O8)/O9</f>
        <v>0.0012212307400318234</v>
      </c>
      <c r="K29" s="43" t="s">
        <v>50</v>
      </c>
      <c r="M29" s="33">
        <v>4</v>
      </c>
      <c r="N29" s="28">
        <f>M17</f>
        <v>3.727272727272727</v>
      </c>
      <c r="O29" s="65">
        <f t="shared" si="1"/>
        <v>3</v>
      </c>
      <c r="P29" s="33">
        <v>11</v>
      </c>
      <c r="Q29" s="22">
        <v>33</v>
      </c>
      <c r="R29" s="66">
        <v>10</v>
      </c>
      <c r="S29" s="33">
        <v>32</v>
      </c>
      <c r="T29" s="28">
        <f t="shared" si="2"/>
        <v>3.2</v>
      </c>
    </row>
    <row r="30" spans="3:20" ht="12.75">
      <c r="C30" s="74"/>
      <c r="D30" s="75"/>
      <c r="I30" s="74"/>
      <c r="J30" s="75"/>
      <c r="M30" s="33">
        <v>5</v>
      </c>
      <c r="N30" s="22"/>
      <c r="O30" s="65">
        <f t="shared" si="1"/>
        <v>3</v>
      </c>
      <c r="P30" s="33">
        <v>10</v>
      </c>
      <c r="Q30" s="22">
        <v>30</v>
      </c>
      <c r="R30" s="66">
        <v>11</v>
      </c>
      <c r="S30" s="33">
        <v>35</v>
      </c>
      <c r="T30" s="28">
        <f t="shared" si="2"/>
        <v>3.1818181818181817</v>
      </c>
    </row>
    <row r="31" spans="2:20" ht="12.75">
      <c r="B31" s="136" t="s">
        <v>51</v>
      </c>
      <c r="C31" s="137"/>
      <c r="D31" s="137"/>
      <c r="E31" s="138"/>
      <c r="G31" s="139" t="s">
        <v>51</v>
      </c>
      <c r="H31" s="140"/>
      <c r="I31" s="140"/>
      <c r="J31" s="140"/>
      <c r="K31" s="141"/>
      <c r="M31" s="33">
        <v>6</v>
      </c>
      <c r="N31" s="22"/>
      <c r="O31" s="65">
        <f t="shared" si="1"/>
        <v>3.090909090909091</v>
      </c>
      <c r="P31" s="33">
        <v>11</v>
      </c>
      <c r="Q31" s="22">
        <v>34</v>
      </c>
      <c r="R31" s="66">
        <v>10</v>
      </c>
      <c r="S31" s="33">
        <v>31</v>
      </c>
      <c r="T31" s="28">
        <f t="shared" si="2"/>
        <v>3.1</v>
      </c>
    </row>
    <row r="32" spans="2:20" ht="12.75">
      <c r="B32" s="20"/>
      <c r="C32" s="67" t="s">
        <v>52</v>
      </c>
      <c r="D32" s="69">
        <v>3000</v>
      </c>
      <c r="E32" s="25" t="s">
        <v>53</v>
      </c>
      <c r="G32" s="20"/>
      <c r="H32" s="69"/>
      <c r="I32" s="70" t="s">
        <v>52</v>
      </c>
      <c r="J32" s="69">
        <v>3000</v>
      </c>
      <c r="K32" s="25" t="s">
        <v>53</v>
      </c>
      <c r="M32" s="33">
        <v>7</v>
      </c>
      <c r="N32" s="22"/>
      <c r="O32" s="65">
        <f t="shared" si="1"/>
        <v>3.1</v>
      </c>
      <c r="P32" s="33">
        <v>10</v>
      </c>
      <c r="Q32" s="22">
        <v>31</v>
      </c>
      <c r="R32" s="66">
        <v>11</v>
      </c>
      <c r="S32" s="33">
        <v>34</v>
      </c>
      <c r="T32" s="28">
        <f t="shared" si="2"/>
        <v>3.090909090909091</v>
      </c>
    </row>
    <row r="33" spans="2:20" ht="12.75">
      <c r="B33" s="20"/>
      <c r="C33" s="70" t="s">
        <v>54</v>
      </c>
      <c r="D33" s="68">
        <f>D32/D16</f>
        <v>3846.153846153846</v>
      </c>
      <c r="E33" s="25" t="s">
        <v>53</v>
      </c>
      <c r="G33" s="20"/>
      <c r="H33" s="69"/>
      <c r="I33" s="70" t="s">
        <v>54</v>
      </c>
      <c r="J33" s="68">
        <f>J32/D16</f>
        <v>3846.153846153846</v>
      </c>
      <c r="K33" s="25" t="s">
        <v>53</v>
      </c>
      <c r="M33" s="33">
        <v>8</v>
      </c>
      <c r="N33" s="28">
        <f>M18</f>
        <v>3.909090909090909</v>
      </c>
      <c r="O33" s="65">
        <f t="shared" si="1"/>
        <v>3.1818181818181817</v>
      </c>
      <c r="P33" s="33">
        <v>11</v>
      </c>
      <c r="Q33" s="22">
        <v>35</v>
      </c>
      <c r="R33" s="66">
        <v>11</v>
      </c>
      <c r="S33" s="33">
        <v>33</v>
      </c>
      <c r="T33" s="28">
        <f t="shared" si="2"/>
        <v>3</v>
      </c>
    </row>
    <row r="34" spans="2:20" ht="12.75">
      <c r="B34" s="20"/>
      <c r="C34" s="70" t="s">
        <v>55</v>
      </c>
      <c r="D34" s="68">
        <f>D33/R8</f>
        <v>894.4543828264759</v>
      </c>
      <c r="E34" s="25" t="s">
        <v>53</v>
      </c>
      <c r="G34" s="20"/>
      <c r="H34" s="69"/>
      <c r="I34" s="70" t="s">
        <v>55</v>
      </c>
      <c r="J34" s="68">
        <f>J33/R9</f>
        <v>1031.8949343339589</v>
      </c>
      <c r="K34" s="25" t="s">
        <v>53</v>
      </c>
      <c r="M34" s="33">
        <v>9</v>
      </c>
      <c r="N34" s="22"/>
      <c r="O34" s="65">
        <f t="shared" si="1"/>
        <v>3.2</v>
      </c>
      <c r="P34" s="33">
        <v>10</v>
      </c>
      <c r="Q34" s="22">
        <v>32</v>
      </c>
      <c r="R34" s="66">
        <v>10</v>
      </c>
      <c r="S34" s="33">
        <v>30</v>
      </c>
      <c r="T34" s="28">
        <f t="shared" si="2"/>
        <v>3</v>
      </c>
    </row>
    <row r="35" spans="2:20" ht="12.75">
      <c r="B35" s="20"/>
      <c r="C35" s="70" t="s">
        <v>56</v>
      </c>
      <c r="D35" s="68">
        <f>D34*D29</f>
        <v>1.092335187863885</v>
      </c>
      <c r="E35" s="25" t="s">
        <v>57</v>
      </c>
      <c r="G35" s="20"/>
      <c r="H35" s="69"/>
      <c r="I35" s="70" t="s">
        <v>56</v>
      </c>
      <c r="J35" s="68">
        <f>J34*J29</f>
        <v>1.2601818142917505</v>
      </c>
      <c r="K35" s="25" t="s">
        <v>57</v>
      </c>
      <c r="M35" s="33">
        <v>10</v>
      </c>
      <c r="N35" s="28">
        <v>4.1</v>
      </c>
      <c r="O35" s="65">
        <f t="shared" si="1"/>
        <v>3.3</v>
      </c>
      <c r="P35" s="33">
        <v>10</v>
      </c>
      <c r="Q35" s="22">
        <v>33</v>
      </c>
      <c r="R35" s="66">
        <v>11</v>
      </c>
      <c r="S35" s="33">
        <v>32</v>
      </c>
      <c r="T35" s="28">
        <f t="shared" si="2"/>
        <v>2.909090909090909</v>
      </c>
    </row>
    <row r="36" spans="2:20" ht="12.75">
      <c r="B36" s="20"/>
      <c r="C36" s="70" t="s">
        <v>58</v>
      </c>
      <c r="D36" s="68">
        <f>D35*O11</f>
        <v>65.5401112718331</v>
      </c>
      <c r="E36" s="25" t="s">
        <v>59</v>
      </c>
      <c r="G36" s="20"/>
      <c r="H36" s="69"/>
      <c r="I36" s="70" t="s">
        <v>58</v>
      </c>
      <c r="J36" s="68">
        <f>J35*O11</f>
        <v>75.61090885750502</v>
      </c>
      <c r="K36" s="25" t="s">
        <v>59</v>
      </c>
      <c r="M36" s="33">
        <v>11</v>
      </c>
      <c r="N36" s="22"/>
      <c r="O36" s="65">
        <f t="shared" si="1"/>
        <v>3.4</v>
      </c>
      <c r="P36" s="33">
        <v>10</v>
      </c>
      <c r="Q36" s="22">
        <v>34</v>
      </c>
      <c r="R36" s="66">
        <v>11</v>
      </c>
      <c r="S36" s="33">
        <v>31</v>
      </c>
      <c r="T36" s="28">
        <f t="shared" si="2"/>
        <v>2.8181818181818183</v>
      </c>
    </row>
    <row r="37" spans="2:20" ht="12.75">
      <c r="B37" s="30"/>
      <c r="C37" s="43"/>
      <c r="D37" s="76">
        <f>D36*O10</f>
        <v>105.47658483465698</v>
      </c>
      <c r="E37" s="43" t="s">
        <v>60</v>
      </c>
      <c r="G37" s="30"/>
      <c r="H37" s="73"/>
      <c r="I37" s="43"/>
      <c r="J37" s="76">
        <f>J36*O10</f>
        <v>121.68396250437257</v>
      </c>
      <c r="K37" s="43" t="s">
        <v>60</v>
      </c>
      <c r="M37" s="50">
        <v>12</v>
      </c>
      <c r="N37" s="47">
        <v>4.3</v>
      </c>
      <c r="O37" s="77">
        <f t="shared" si="1"/>
        <v>3.5</v>
      </c>
      <c r="P37" s="50">
        <v>10</v>
      </c>
      <c r="Q37" s="32">
        <v>35</v>
      </c>
      <c r="R37" s="78">
        <v>11</v>
      </c>
      <c r="S37" s="50">
        <v>30</v>
      </c>
      <c r="T37" s="47">
        <f t="shared" si="2"/>
        <v>2.727272727272727</v>
      </c>
    </row>
    <row r="39" spans="2:11" ht="12.75">
      <c r="B39" s="142" t="s">
        <v>61</v>
      </c>
      <c r="C39" s="143"/>
      <c r="D39" s="143"/>
      <c r="E39" s="144"/>
      <c r="G39" s="113" t="s">
        <v>62</v>
      </c>
      <c r="H39" s="114"/>
      <c r="I39" s="114"/>
      <c r="J39" s="114"/>
      <c r="K39" s="115"/>
    </row>
    <row r="40" spans="2:11" ht="12.75">
      <c r="B40" s="20"/>
      <c r="C40" s="67" t="s">
        <v>63</v>
      </c>
      <c r="D40" s="145">
        <f>(O9*O8)/D28</f>
        <v>818.8460765194477</v>
      </c>
      <c r="E40" s="146"/>
      <c r="G40" s="20"/>
      <c r="H40" s="69"/>
      <c r="I40" s="70" t="s">
        <v>63</v>
      </c>
      <c r="J40" s="68">
        <f>(O9*O8)/J28</f>
        <v>818.8460765194477</v>
      </c>
      <c r="K40" s="25"/>
    </row>
    <row r="41" spans="2:11" ht="12.75">
      <c r="B41" s="20"/>
      <c r="C41" s="70" t="s">
        <v>64</v>
      </c>
      <c r="D41" s="118">
        <f>D40*D17</f>
        <v>3521.038129033625</v>
      </c>
      <c r="E41" s="119"/>
      <c r="G41" s="20"/>
      <c r="H41" s="69"/>
      <c r="I41" s="70" t="s">
        <v>64</v>
      </c>
      <c r="J41" s="68">
        <f>J40*D18</f>
        <v>3054.29586541754</v>
      </c>
      <c r="K41" s="25"/>
    </row>
    <row r="42" spans="2:11" ht="12.75">
      <c r="B42" s="20"/>
      <c r="C42" s="70" t="s">
        <v>65</v>
      </c>
      <c r="D42" s="118">
        <f>D41/1000</f>
        <v>3.521038129033625</v>
      </c>
      <c r="E42" s="119"/>
      <c r="G42" s="20"/>
      <c r="H42" s="69"/>
      <c r="I42" s="70" t="s">
        <v>26</v>
      </c>
      <c r="J42" s="68">
        <f>J41/1000</f>
        <v>3.05429586541754</v>
      </c>
      <c r="K42" s="25"/>
    </row>
    <row r="43" spans="2:11" ht="12.75">
      <c r="B43" s="20"/>
      <c r="C43" s="70" t="s">
        <v>66</v>
      </c>
      <c r="D43" s="147">
        <f>VLOOKUP(R8,N26:O37,2)</f>
        <v>3.5</v>
      </c>
      <c r="E43" s="148"/>
      <c r="G43" s="20"/>
      <c r="H43" s="69"/>
      <c r="I43" s="70" t="s">
        <v>67</v>
      </c>
      <c r="J43" s="90">
        <f>J42/D43</f>
        <v>0.8726559615478686</v>
      </c>
      <c r="K43" s="25"/>
    </row>
    <row r="44" spans="2:11" ht="12.75">
      <c r="B44" s="30"/>
      <c r="C44" s="71" t="s">
        <v>67</v>
      </c>
      <c r="D44" s="149">
        <f>D43/D42</f>
        <v>0.9940250209561351</v>
      </c>
      <c r="E44" s="150"/>
      <c r="F44" s="25"/>
      <c r="G44" s="69"/>
      <c r="H44" s="69"/>
      <c r="I44" s="25"/>
      <c r="J44" s="69"/>
      <c r="K44" s="25"/>
    </row>
    <row r="45" spans="6:11" ht="12.75">
      <c r="F45" s="25"/>
      <c r="I45" s="70" t="s">
        <v>68</v>
      </c>
      <c r="J45" s="75">
        <f>J43*60</f>
        <v>52.359357692872116</v>
      </c>
      <c r="K45" s="25" t="s">
        <v>59</v>
      </c>
    </row>
    <row r="46" spans="6:11" ht="12.75">
      <c r="F46" s="25"/>
      <c r="G46" s="73"/>
      <c r="H46" s="73"/>
      <c r="I46" s="71" t="s">
        <v>69</v>
      </c>
      <c r="J46" s="79">
        <f>J43*100</f>
        <v>87.26559615478686</v>
      </c>
      <c r="K46" s="43" t="s">
        <v>60</v>
      </c>
    </row>
    <row r="48" spans="1:11" ht="12.75">
      <c r="A48" s="3" t="s">
        <v>70</v>
      </c>
      <c r="B48" s="4" t="s">
        <v>71</v>
      </c>
      <c r="C48" s="5"/>
      <c r="D48" s="5"/>
      <c r="E48" s="5"/>
      <c r="F48" s="5"/>
      <c r="G48" s="5"/>
      <c r="H48" s="5"/>
      <c r="I48" s="5"/>
      <c r="J48" s="5"/>
      <c r="K48" s="5"/>
    </row>
    <row r="50" spans="2:11" ht="12.75">
      <c r="B50" s="151" t="s">
        <v>72</v>
      </c>
      <c r="C50" s="152"/>
      <c r="D50" s="152"/>
      <c r="E50" s="152"/>
      <c r="F50" s="153"/>
      <c r="G50" s="69"/>
      <c r="H50" s="69"/>
      <c r="I50" s="69"/>
      <c r="J50" s="69"/>
      <c r="K50" s="69"/>
    </row>
    <row r="51" spans="2:11" ht="12.75">
      <c r="B51" s="154"/>
      <c r="C51" s="155"/>
      <c r="D51" s="155"/>
      <c r="E51" s="155"/>
      <c r="F51" s="156"/>
      <c r="G51" s="69"/>
      <c r="H51" s="69"/>
      <c r="I51" s="69"/>
      <c r="J51" s="69"/>
      <c r="K51" s="69"/>
    </row>
    <row r="52" spans="2:11" ht="12.75">
      <c r="B52" s="20"/>
      <c r="C52" s="69"/>
      <c r="D52" s="69"/>
      <c r="E52" s="69"/>
      <c r="F52" s="25"/>
      <c r="G52" s="69"/>
      <c r="H52" s="69"/>
      <c r="I52" s="69"/>
      <c r="J52" s="69"/>
      <c r="K52" s="69"/>
    </row>
    <row r="53" spans="2:11" ht="12.75">
      <c r="B53" s="20"/>
      <c r="C53" s="69"/>
      <c r="D53" s="21" t="s">
        <v>73</v>
      </c>
      <c r="E53" s="65">
        <f>IF(R14&lt;R15,S11,S12)</f>
        <v>3.090909090909091</v>
      </c>
      <c r="F53" s="25"/>
      <c r="G53" s="69"/>
      <c r="H53" s="69"/>
      <c r="I53" s="69"/>
      <c r="J53" s="69"/>
      <c r="K53" s="69"/>
    </row>
    <row r="54" spans="2:11" ht="12.75">
      <c r="B54" s="20"/>
      <c r="C54" s="69"/>
      <c r="D54" s="21" t="s">
        <v>74</v>
      </c>
      <c r="E54" s="80">
        <f>E53/J42</f>
        <v>1.011987452134584</v>
      </c>
      <c r="F54" s="25"/>
      <c r="G54" s="69"/>
      <c r="H54" s="69"/>
      <c r="I54" s="69"/>
      <c r="J54" s="69"/>
      <c r="K54" s="69"/>
    </row>
    <row r="55" spans="2:11" ht="12.75">
      <c r="B55" s="20"/>
      <c r="C55" s="69"/>
      <c r="D55" s="21"/>
      <c r="E55" s="80"/>
      <c r="F55" s="25"/>
      <c r="G55" s="69"/>
      <c r="H55" s="69"/>
      <c r="I55" s="69"/>
      <c r="J55" s="69"/>
      <c r="K55" s="69"/>
    </row>
    <row r="56" spans="2:19" ht="12.75">
      <c r="B56" s="20"/>
      <c r="C56" s="69"/>
      <c r="D56" s="21" t="s">
        <v>42</v>
      </c>
      <c r="E56" s="66">
        <f>VLOOKUP(E53,O26:Q37,2)</f>
        <v>11</v>
      </c>
      <c r="F56" s="25" t="s">
        <v>75</v>
      </c>
      <c r="G56" s="69"/>
      <c r="H56" s="69"/>
      <c r="I56" s="69"/>
      <c r="J56" s="69"/>
      <c r="K56" s="69"/>
      <c r="O56" s="69"/>
      <c r="P56" s="69"/>
      <c r="Q56" s="69"/>
      <c r="R56" s="69"/>
      <c r="S56" s="69"/>
    </row>
    <row r="57" spans="2:19" ht="12.75">
      <c r="B57" s="30"/>
      <c r="C57" s="73"/>
      <c r="D57" s="31" t="s">
        <v>43</v>
      </c>
      <c r="E57" s="78">
        <f>VLOOKUP(E53,O26:Q37,3)</f>
        <v>34</v>
      </c>
      <c r="F57" s="43" t="s">
        <v>75</v>
      </c>
      <c r="G57" s="69"/>
      <c r="H57" s="69"/>
      <c r="I57" s="69"/>
      <c r="J57" s="69"/>
      <c r="K57" s="69"/>
      <c r="O57" s="69"/>
      <c r="P57" s="69"/>
      <c r="Q57" s="69"/>
      <c r="R57" s="69"/>
      <c r="S57" s="69"/>
    </row>
    <row r="58" spans="15:19" ht="12.75">
      <c r="O58" s="81"/>
      <c r="P58" s="69"/>
      <c r="Q58" s="69"/>
      <c r="R58" s="69"/>
      <c r="S58" s="69"/>
    </row>
    <row r="59" spans="2:19" ht="12.75">
      <c r="B59" s="82" t="s">
        <v>76</v>
      </c>
      <c r="C59" s="83"/>
      <c r="D59" s="83"/>
      <c r="E59" s="83"/>
      <c r="F59" s="83"/>
      <c r="G59" s="84"/>
      <c r="O59" s="81"/>
      <c r="P59" s="69"/>
      <c r="Q59" s="69"/>
      <c r="R59" s="69"/>
      <c r="S59" s="69"/>
    </row>
    <row r="60" spans="2:19" ht="12.75">
      <c r="B60" s="86">
        <v>10</v>
      </c>
      <c r="C60" s="91" t="s">
        <v>87</v>
      </c>
      <c r="D60" s="92"/>
      <c r="E60" s="86">
        <v>30</v>
      </c>
      <c r="F60" s="91" t="s">
        <v>77</v>
      </c>
      <c r="G60" s="92"/>
      <c r="N60" s="69"/>
      <c r="O60" s="81"/>
      <c r="P60" s="69"/>
      <c r="Q60" s="69"/>
      <c r="R60" s="69"/>
      <c r="S60" s="69"/>
    </row>
    <row r="61" spans="2:19" ht="12.75">
      <c r="B61" s="86">
        <v>11</v>
      </c>
      <c r="C61" s="91" t="s">
        <v>78</v>
      </c>
      <c r="D61" s="92"/>
      <c r="E61" s="66">
        <v>31</v>
      </c>
      <c r="F61" s="102" t="s">
        <v>79</v>
      </c>
      <c r="G61" s="103"/>
      <c r="N61" s="69"/>
      <c r="O61" s="81"/>
      <c r="P61" s="69"/>
      <c r="Q61" s="69"/>
      <c r="R61" s="69"/>
      <c r="S61" s="69"/>
    </row>
    <row r="62" spans="1:19" ht="12.75">
      <c r="A62" s="25"/>
      <c r="B62" s="93" t="s">
        <v>88</v>
      </c>
      <c r="C62" s="94"/>
      <c r="D62" s="95"/>
      <c r="E62" s="85"/>
      <c r="F62" s="104" t="s">
        <v>80</v>
      </c>
      <c r="G62" s="105"/>
      <c r="H62" s="157" t="s">
        <v>89</v>
      </c>
      <c r="L62" s="75"/>
      <c r="N62" s="68"/>
      <c r="O62" s="68"/>
      <c r="P62" s="69"/>
      <c r="Q62" s="69"/>
      <c r="R62" s="69"/>
      <c r="S62" s="69"/>
    </row>
    <row r="63" spans="1:19" ht="12.75">
      <c r="A63" s="25"/>
      <c r="B63" s="96"/>
      <c r="C63" s="97"/>
      <c r="D63" s="98"/>
      <c r="E63" s="66">
        <v>32</v>
      </c>
      <c r="F63" s="106" t="s">
        <v>81</v>
      </c>
      <c r="G63" s="107"/>
      <c r="H63" s="157" t="s">
        <v>89</v>
      </c>
      <c r="N63" s="69"/>
      <c r="P63" s="69"/>
      <c r="Q63" s="69"/>
      <c r="R63" s="69"/>
      <c r="S63" s="69"/>
    </row>
    <row r="64" spans="1:19" ht="12.75">
      <c r="A64" s="25"/>
      <c r="B64" s="96"/>
      <c r="C64" s="97"/>
      <c r="D64" s="98"/>
      <c r="E64" s="85"/>
      <c r="F64" s="108" t="s">
        <v>82</v>
      </c>
      <c r="G64" s="87"/>
      <c r="N64" s="69"/>
      <c r="O64" s="81"/>
      <c r="P64" s="69"/>
      <c r="Q64" s="69"/>
      <c r="R64" s="69"/>
      <c r="S64" s="69"/>
    </row>
    <row r="65" spans="1:19" ht="12.75">
      <c r="A65" s="25"/>
      <c r="B65" s="96"/>
      <c r="C65" s="97"/>
      <c r="D65" s="98"/>
      <c r="E65" s="66">
        <v>33</v>
      </c>
      <c r="F65" s="102" t="s">
        <v>83</v>
      </c>
      <c r="G65" s="103"/>
      <c r="Q65" s="69"/>
      <c r="R65" s="69"/>
      <c r="S65" s="69"/>
    </row>
    <row r="66" spans="1:19" ht="12.75">
      <c r="A66" s="25"/>
      <c r="B66" s="96"/>
      <c r="C66" s="97"/>
      <c r="D66" s="98"/>
      <c r="E66" s="85"/>
      <c r="F66" s="104" t="s">
        <v>84</v>
      </c>
      <c r="G66" s="105"/>
      <c r="H66" s="157" t="s">
        <v>89</v>
      </c>
      <c r="R66" s="69"/>
      <c r="S66" s="69"/>
    </row>
    <row r="67" spans="1:19" ht="12.75">
      <c r="A67" s="25"/>
      <c r="B67" s="96"/>
      <c r="C67" s="97"/>
      <c r="D67" s="98"/>
      <c r="E67" s="86">
        <v>34</v>
      </c>
      <c r="F67" s="91" t="s">
        <v>85</v>
      </c>
      <c r="G67" s="92"/>
      <c r="H67" s="157"/>
      <c r="R67" s="69"/>
      <c r="S67" s="69"/>
    </row>
    <row r="68" spans="1:19" ht="12.75">
      <c r="A68" s="25"/>
      <c r="B68" s="99"/>
      <c r="C68" s="100"/>
      <c r="D68" s="101"/>
      <c r="E68" s="78">
        <v>35</v>
      </c>
      <c r="F68" s="91" t="s">
        <v>86</v>
      </c>
      <c r="G68" s="92"/>
      <c r="R68" s="69"/>
      <c r="S68" s="69"/>
    </row>
  </sheetData>
  <mergeCells count="36">
    <mergeCell ref="D42:E42"/>
    <mergeCell ref="D43:E43"/>
    <mergeCell ref="D44:E44"/>
    <mergeCell ref="B50:F51"/>
    <mergeCell ref="B39:E39"/>
    <mergeCell ref="G39:K39"/>
    <mergeCell ref="D40:E40"/>
    <mergeCell ref="D41:E41"/>
    <mergeCell ref="B26:E26"/>
    <mergeCell ref="G26:K26"/>
    <mergeCell ref="B31:E31"/>
    <mergeCell ref="G31:K31"/>
    <mergeCell ref="F18:G18"/>
    <mergeCell ref="N24:N25"/>
    <mergeCell ref="O24:Q24"/>
    <mergeCell ref="R24:T24"/>
    <mergeCell ref="F65:G65"/>
    <mergeCell ref="F66:G66"/>
    <mergeCell ref="M6:O6"/>
    <mergeCell ref="F12:G12"/>
    <mergeCell ref="F13:G13"/>
    <mergeCell ref="M13:O13"/>
    <mergeCell ref="F14:G14"/>
    <mergeCell ref="F15:G15"/>
    <mergeCell ref="F16:G16"/>
    <mergeCell ref="F17:G17"/>
    <mergeCell ref="F67:G67"/>
    <mergeCell ref="F68:G68"/>
    <mergeCell ref="B62:D68"/>
    <mergeCell ref="C60:D60"/>
    <mergeCell ref="C61:D61"/>
    <mergeCell ref="F60:G60"/>
    <mergeCell ref="F61:G61"/>
    <mergeCell ref="F62:G62"/>
    <mergeCell ref="F63:G63"/>
    <mergeCell ref="F64:G6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LazyDrivers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Little</dc:creator>
  <cp:keywords/>
  <dc:description/>
  <cp:lastModifiedBy>Dean Little</cp:lastModifiedBy>
  <dcterms:created xsi:type="dcterms:W3CDTF">2006-09-27T20:28:35Z</dcterms:created>
  <dcterms:modified xsi:type="dcterms:W3CDTF">2006-10-02T01:53:04Z</dcterms:modified>
  <cp:category/>
  <cp:version/>
  <cp:contentType/>
  <cp:contentStatus/>
</cp:coreProperties>
</file>